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AFB7F54-E2FE-4319-AD03-7A1192D8582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ารางสูตร" sheetId="2" r:id="rId1"/>
  </sheets>
  <definedNames>
    <definedName name="_xlnm.Print_Titles" localSheetId="0">ตารางสูตร!$3:$8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9" i="2" l="1"/>
  <c r="L10" i="2"/>
  <c r="L11" i="2"/>
  <c r="L12" i="2"/>
  <c r="L9" i="2"/>
  <c r="J13" i="2"/>
  <c r="I19" i="2"/>
  <c r="O9" i="2"/>
  <c r="R13" i="2"/>
  <c r="R14" i="2"/>
  <c r="R15" i="2"/>
  <c r="R16" i="2"/>
  <c r="R17" i="2"/>
  <c r="R18" i="2"/>
  <c r="R10" i="2"/>
  <c r="R11" i="2"/>
  <c r="R12" i="2"/>
  <c r="R9" i="2"/>
  <c r="I20" i="2" l="1"/>
  <c r="O10" i="2"/>
  <c r="O11" i="2"/>
  <c r="O12" i="2"/>
  <c r="O13" i="2"/>
  <c r="N13" i="2" s="1"/>
  <c r="M13" i="2" s="1"/>
  <c r="P13" i="2" s="1"/>
  <c r="O14" i="2"/>
  <c r="O15" i="2"/>
  <c r="O16" i="2"/>
  <c r="O17" i="2"/>
  <c r="O18" i="2"/>
  <c r="J10" i="2"/>
  <c r="J11" i="2"/>
  <c r="J12" i="2"/>
  <c r="J14" i="2"/>
  <c r="J15" i="2"/>
  <c r="J16" i="2"/>
  <c r="J17" i="2"/>
  <c r="J18" i="2"/>
  <c r="N14" i="2" l="1"/>
  <c r="M14" i="2" s="1"/>
  <c r="P14" i="2" s="1"/>
  <c r="N10" i="2"/>
  <c r="N18" i="2"/>
  <c r="M18" i="2" s="1"/>
  <c r="P18" i="2" s="1"/>
  <c r="N16" i="2"/>
  <c r="M16" i="2" s="1"/>
  <c r="P16" i="2" s="1"/>
  <c r="N15" i="2"/>
  <c r="M15" i="2" s="1"/>
  <c r="P15" i="2" s="1"/>
  <c r="N17" i="2"/>
  <c r="M17" i="2" s="1"/>
  <c r="P17" i="2" s="1"/>
  <c r="N12" i="2"/>
  <c r="M12" i="2" s="1"/>
  <c r="P12" i="2" s="1"/>
  <c r="N11" i="2"/>
  <c r="M11" i="2" s="1"/>
  <c r="P11" i="2" s="1"/>
  <c r="O20" i="2"/>
  <c r="M10" i="2" l="1"/>
  <c r="P10" i="2" s="1"/>
  <c r="J9" i="2"/>
  <c r="N9" i="2" s="1"/>
  <c r="M9" i="2" l="1"/>
  <c r="P9" i="2" s="1"/>
</calcChain>
</file>

<file path=xl/sharedStrings.xml><?xml version="1.0" encoding="utf-8"?>
<sst xmlns="http://schemas.openxmlformats.org/spreadsheetml/2006/main" count="73" uniqueCount="64">
  <si>
    <t>ลำดับ</t>
  </si>
  <si>
    <t>เลขบัตรประจำตัว</t>
  </si>
  <si>
    <t>ชื่อ / นามสกุล</t>
  </si>
  <si>
    <t>เลขที่</t>
  </si>
  <si>
    <t>ตำแหน่ง</t>
  </si>
  <si>
    <t>ระดับ</t>
  </si>
  <si>
    <t>ค่าตอบแทน</t>
  </si>
  <si>
    <t>ร้อยละ</t>
  </si>
  <si>
    <t>ค่าตอบแทนใหม่</t>
  </si>
  <si>
    <t>คะแนน</t>
  </si>
  <si>
    <t>ผลการ</t>
  </si>
  <si>
    <t>หมายเหตุ</t>
  </si>
  <si>
    <t>ที่</t>
  </si>
  <si>
    <t>ประชาชน</t>
  </si>
  <si>
    <t>ของการเลื่อน</t>
  </si>
  <si>
    <t>พิเศษ</t>
  </si>
  <si>
    <t xml:space="preserve"> (บาท)</t>
  </si>
  <si>
    <t>ประเมิน</t>
  </si>
  <si>
    <t>รวม</t>
  </si>
  <si>
    <t>แต่ละประเภท</t>
  </si>
  <si>
    <t>ค่าตอบแทนสูงสุด</t>
  </si>
  <si>
    <t>บัญชีรายละเอียดการเลื่อนค่าตอบแทนพนักงานมหาวิทยาลัย</t>
  </si>
  <si>
    <t>ณ วันที่ .......................................................</t>
  </si>
  <si>
    <t>หน่วยงาน ...............................................................</t>
  </si>
  <si>
    <t>1 1011 01111 11 1</t>
  </si>
  <si>
    <t>บุคลากร</t>
  </si>
  <si>
    <t>ปฏิบัติการ</t>
  </si>
  <si>
    <t>2 1011 01111 11 1</t>
  </si>
  <si>
    <t>อาจารย์</t>
  </si>
  <si>
    <t>3 1011 01111 11 1</t>
  </si>
  <si>
    <t>ผู้ช่วยศาสตราจารย์</t>
  </si>
  <si>
    <t>4 1011 01111 11 1</t>
  </si>
  <si>
    <t>นักวิชาการคอมพิวเตอร์</t>
  </si>
  <si>
    <t>ชำนาญการพิเศษ</t>
  </si>
  <si>
    <t>เอกสารหมายเลข 6</t>
  </si>
  <si>
    <t>ที่ได้เลื่อน (บาท)</t>
  </si>
  <si>
    <t>ลงชื่อ ...............................................................................</t>
  </si>
  <si>
    <t>(.........................................................................)</t>
  </si>
  <si>
    <t>คณบดี / ผู้อำนวยการ</t>
  </si>
  <si>
    <t>ผลรวมจำนวนเงินที่เลื่อน =</t>
  </si>
  <si>
    <t>จำนวนเงิน</t>
  </si>
  <si>
    <t>ตัวอย่างการคำนวณ</t>
  </si>
  <si>
    <t>วงเงินเลื่อน 1.915% =</t>
  </si>
  <si>
    <t>เงินคงเหลือ =</t>
  </si>
  <si>
    <r>
      <t>หมายเหตุ</t>
    </r>
    <r>
      <rPr>
        <sz val="14"/>
        <rFont val="TH SarabunPSK"/>
        <family val="2"/>
      </rPr>
      <t xml:space="preserve">      1.  ลำดับที่ </t>
    </r>
    <r>
      <rPr>
        <b/>
        <u/>
        <sz val="14"/>
        <color indexed="10"/>
        <rFont val="TH SarabunPSK"/>
        <family val="2"/>
      </rPr>
      <t>ให้เรียงตามเลขที่ตำแหน่งจากน้อยไปมาก</t>
    </r>
    <r>
      <rPr>
        <sz val="14"/>
        <rFont val="TH SarabunPSK"/>
        <family val="2"/>
      </rPr>
      <t xml:space="preserve"> </t>
    </r>
  </si>
  <si>
    <r>
      <t xml:space="preserve">                  2.  เงินคงเหลือ</t>
    </r>
    <r>
      <rPr>
        <b/>
        <u/>
        <sz val="14"/>
        <color indexed="10"/>
        <rFont val="TH SarabunPSK"/>
        <family val="2"/>
      </rPr>
      <t>ห้ามติดลบ</t>
    </r>
  </si>
  <si>
    <r>
      <t xml:space="preserve">                  3.  จำนวนเงินที่ได้เลื่อนถ้ามีเศษไม่ถึงสิบบาท</t>
    </r>
    <r>
      <rPr>
        <b/>
        <u/>
        <sz val="14"/>
        <color indexed="10"/>
        <rFont val="TH SarabunPSK"/>
        <family val="2"/>
      </rPr>
      <t xml:space="preserve">ให้ปัดเป็นสิบบาท </t>
    </r>
  </si>
  <si>
    <t>นาย</t>
  </si>
  <si>
    <t>นาง</t>
  </si>
  <si>
    <t>ใจดี</t>
  </si>
  <si>
    <t>ไม้</t>
  </si>
  <si>
    <t>สวย</t>
  </si>
  <si>
    <t>ทดสอบ</t>
  </si>
  <si>
    <t>ระบบ</t>
  </si>
  <si>
    <t>มาก</t>
  </si>
  <si>
    <t>ดีใจ</t>
  </si>
  <si>
    <t>5 1011 01111 11 1</t>
  </si>
  <si>
    <t>ธงชัย</t>
  </si>
  <si>
    <t>รักดี</t>
  </si>
  <si>
    <t>เจ้าหน้าที่บริหารงานทั่วไป</t>
  </si>
  <si>
    <t>ปฏิบัติงานไม่ครบ 4 เดือน</t>
  </si>
  <si>
    <t>ค่าตอบแทนรวม =</t>
  </si>
  <si>
    <t>ที่คำนวนได้จริง (บาท)</t>
  </si>
  <si>
    <t>ก่อนเลื่อน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</si>
</sst>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3"/>
      <name val="TH SarabunPSK"/>
      <family val="2"/>
    </font>
    <font>
      <sz val="10"/>
      <name val="Arial"/>
      <family val="2"/>
    </font>
    <font>
      <b/>
      <sz val="20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u/>
      <sz val="14"/>
      <name val="TH SarabunPSK"/>
      <family val="2"/>
    </font>
    <font>
      <b/>
      <sz val="10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b/>
      <u/>
      <sz val="14"/>
      <color indexed="10"/>
      <name val="TH SarabunPSK"/>
      <family val="2"/>
    </font>
    <font>
      <b/>
      <sz val="24"/>
      <color rgb="FFFF0000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9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left" shrinkToFit="1"/>
    </xf>
    <xf numFmtId="0" fontId="4" fillId="0" borderId="0" xfId="0" applyFont="1"/>
    <xf numFmtId="0" fontId="4" fillId="0" borderId="1" xfId="0" applyFont="1" applyBorder="1" applyAlignment="1">
      <alignment shrinkToFit="1"/>
    </xf>
    <xf numFmtId="0" fontId="4" fillId="0" borderId="0" xfId="0" applyFont="1" applyAlignment="1">
      <alignment shrinkToFit="1"/>
    </xf>
    <xf numFmtId="0" fontId="9" fillId="0" borderId="0" xfId="0" applyFont="1" applyAlignment="1">
      <alignment horizontal="center"/>
    </xf>
    <xf numFmtId="0" fontId="8" fillId="0" borderId="0" xfId="0" applyFont="1"/>
    <xf numFmtId="0" fontId="11" fillId="0" borderId="0" xfId="0" applyFont="1"/>
    <xf numFmtId="0" fontId="9" fillId="0" borderId="0" xfId="0" applyFont="1"/>
    <xf numFmtId="3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4" fillId="0" borderId="3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shrinkToFi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left" vertical="center" shrinkToFit="1"/>
    </xf>
    <xf numFmtId="3" fontId="10" fillId="0" borderId="2" xfId="0" applyNumberFormat="1" applyFont="1" applyBorder="1" applyAlignment="1">
      <alignment horizontal="center" shrinkToFit="1"/>
    </xf>
    <xf numFmtId="3" fontId="10" fillId="0" borderId="2" xfId="8" applyNumberFormat="1" applyFont="1" applyBorder="1" applyAlignment="1">
      <alignment horizontal="center" shrinkToFit="1"/>
    </xf>
    <xf numFmtId="4" fontId="10" fillId="0" borderId="2" xfId="0" applyNumberFormat="1" applyFont="1" applyBorder="1" applyAlignment="1">
      <alignment horizontal="center" vertical="center" shrinkToFit="1"/>
    </xf>
    <xf numFmtId="4" fontId="10" fillId="0" borderId="2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shrinkToFit="1"/>
    </xf>
    <xf numFmtId="4" fontId="14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2" fontId="10" fillId="0" borderId="5" xfId="0" applyNumberFormat="1" applyFont="1" applyFill="1" applyBorder="1" applyAlignment="1">
      <alignment horizontal="center"/>
    </xf>
    <xf numFmtId="3" fontId="10" fillId="0" borderId="5" xfId="0" applyNumberFormat="1" applyFont="1" applyFill="1" applyBorder="1" applyAlignment="1">
      <alignment horizontal="center"/>
    </xf>
    <xf numFmtId="3" fontId="10" fillId="0" borderId="5" xfId="0" applyNumberFormat="1" applyFont="1" applyFill="1" applyBorder="1" applyAlignment="1">
      <alignment horizontal="left" shrinkToFit="1"/>
    </xf>
    <xf numFmtId="0" fontId="10" fillId="0" borderId="0" xfId="0" applyFont="1"/>
    <xf numFmtId="4" fontId="14" fillId="0" borderId="6" xfId="0" applyNumberFormat="1" applyFont="1" applyBorder="1" applyAlignment="1">
      <alignment horizontal="center"/>
    </xf>
    <xf numFmtId="4" fontId="15" fillId="0" borderId="6" xfId="0" applyNumberFormat="1" applyFont="1" applyBorder="1" applyAlignment="1">
      <alignment horizontal="center"/>
    </xf>
    <xf numFmtId="0" fontId="10" fillId="0" borderId="0" xfId="0" applyFont="1" applyAlignment="1">
      <alignment shrinkToFit="1"/>
    </xf>
    <xf numFmtId="3" fontId="10" fillId="0" borderId="2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4" fontId="14" fillId="0" borderId="5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9" xfId="0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right" vertical="center"/>
    </xf>
    <xf numFmtId="0" fontId="14" fillId="0" borderId="11" xfId="0" applyFont="1" applyFill="1" applyBorder="1" applyAlignment="1">
      <alignment horizontal="right" vertical="center"/>
    </xf>
    <xf numFmtId="0" fontId="14" fillId="0" borderId="7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6" fillId="0" borderId="0" xfId="0" applyFont="1" applyAlignment="1">
      <alignment horizontal="right"/>
    </xf>
    <xf numFmtId="0" fontId="14" fillId="0" borderId="9" xfId="0" applyFont="1" applyBorder="1" applyAlignment="1">
      <alignment horizontal="right"/>
    </xf>
    <xf numFmtId="0" fontId="14" fillId="0" borderId="10" xfId="0" applyFont="1" applyBorder="1" applyAlignment="1">
      <alignment horizontal="right"/>
    </xf>
    <xf numFmtId="0" fontId="14" fillId="0" borderId="11" xfId="0" applyFont="1" applyBorder="1" applyAlignment="1">
      <alignment horizontal="right"/>
    </xf>
    <xf numFmtId="0" fontId="14" fillId="0" borderId="12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top" shrinkToFit="1"/>
    </xf>
    <xf numFmtId="0" fontId="10" fillId="0" borderId="15" xfId="0" applyFont="1" applyBorder="1" applyAlignment="1">
      <alignment horizontal="justify" vertical="top" shrinkToFit="1"/>
    </xf>
    <xf numFmtId="0" fontId="10" fillId="0" borderId="0" xfId="0" applyFont="1" applyAlignment="1">
      <alignment horizontal="justify" vertical="top" shrinkToFit="1"/>
    </xf>
    <xf numFmtId="0" fontId="10" fillId="0" borderId="16" xfId="0" applyFont="1" applyBorder="1" applyAlignment="1">
      <alignment horizontal="justify" vertical="top" shrinkToFit="1"/>
    </xf>
    <xf numFmtId="0" fontId="10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justify" vertical="top" shrinkToFit="1"/>
    </xf>
    <xf numFmtId="3" fontId="10" fillId="0" borderId="2" xfId="0" applyNumberFormat="1" applyFont="1" applyBorder="1" applyAlignment="1">
      <alignment horizontal="center" vertical="top" shrinkToFit="1"/>
    </xf>
    <xf numFmtId="3" fontId="10" fillId="0" borderId="2" xfId="8" applyNumberFormat="1" applyFont="1" applyBorder="1" applyAlignment="1">
      <alignment horizontal="center" vertical="top" shrinkToFit="1"/>
    </xf>
    <xf numFmtId="2" fontId="10" fillId="0" borderId="2" xfId="0" applyNumberFormat="1" applyFont="1" applyBorder="1" applyAlignment="1">
      <alignment horizontal="center" vertical="top" shrinkToFit="1"/>
    </xf>
    <xf numFmtId="3" fontId="10" fillId="0" borderId="2" xfId="0" applyNumberFormat="1" applyFont="1" applyFill="1" applyBorder="1" applyAlignment="1">
      <alignment horizontal="center" vertical="top"/>
    </xf>
    <xf numFmtId="4" fontId="10" fillId="0" borderId="2" xfId="0" applyNumberFormat="1" applyFont="1" applyBorder="1" applyAlignment="1">
      <alignment horizontal="center" vertical="top"/>
    </xf>
    <xf numFmtId="3" fontId="10" fillId="0" borderId="2" xfId="0" applyNumberFormat="1" applyFont="1" applyBorder="1" applyAlignment="1">
      <alignment horizontal="center" vertical="top"/>
    </xf>
    <xf numFmtId="2" fontId="10" fillId="0" borderId="2" xfId="0" applyNumberFormat="1" applyFont="1" applyBorder="1" applyAlignment="1">
      <alignment horizontal="center" vertical="top"/>
    </xf>
  </cellXfs>
  <cellStyles count="9">
    <cellStyle name="Comma" xfId="8" builtinId="3"/>
    <cellStyle name="Comma 2" xfId="2" xr:uid="{00000000-0005-0000-0000-000000000000}"/>
    <cellStyle name="Normal" xfId="0" builtinId="0"/>
    <cellStyle name="Normal 2" xfId="1" xr:uid="{00000000-0005-0000-0000-000002000000}"/>
    <cellStyle name="Normal 3" xfId="4" xr:uid="{00000000-0005-0000-0000-000003000000}"/>
    <cellStyle name="Normal 4" xfId="6" xr:uid="{00000000-0005-0000-0000-000004000000}"/>
    <cellStyle name="Percent 2" xfId="5" xr:uid="{00000000-0005-0000-0000-000005000000}"/>
    <cellStyle name="Percent 3" xfId="7" xr:uid="{00000000-0005-0000-0000-000006000000}"/>
    <cellStyle name="เปอร์เซ็นต์ 2 2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7"/>
  <sheetViews>
    <sheetView tabSelected="1" zoomScaleNormal="100" workbookViewId="0">
      <selection activeCell="L13" sqref="L13"/>
    </sheetView>
  </sheetViews>
  <sheetFormatPr defaultColWidth="9" defaultRowHeight="17.25"/>
  <cols>
    <col min="1" max="1" width="4.42578125" style="3" customWidth="1"/>
    <col min="2" max="2" width="10.42578125" style="3" customWidth="1"/>
    <col min="3" max="3" width="4.28515625" style="3" customWidth="1"/>
    <col min="4" max="4" width="7.42578125" style="3" customWidth="1"/>
    <col min="5" max="5" width="6.7109375" style="3" customWidth="1"/>
    <col min="6" max="6" width="8.7109375" style="3" customWidth="1"/>
    <col min="7" max="7" width="18.28515625" style="3" customWidth="1"/>
    <col min="8" max="8" width="11.42578125" style="3" customWidth="1"/>
    <col min="9" max="9" width="12.5703125" style="3" customWidth="1"/>
    <col min="10" max="10" width="11.140625" style="3" customWidth="1"/>
    <col min="11" max="11" width="7.42578125" style="3" customWidth="1"/>
    <col min="12" max="12" width="12.7109375" style="3" customWidth="1"/>
    <col min="13" max="13" width="10.42578125" style="3" customWidth="1"/>
    <col min="14" max="14" width="9" style="3" customWidth="1"/>
    <col min="15" max="15" width="9.5703125" style="3" customWidth="1"/>
    <col min="16" max="16" width="9" style="3" customWidth="1"/>
    <col min="17" max="18" width="7.28515625" style="3" customWidth="1"/>
    <col min="19" max="19" width="17.7109375" style="5" customWidth="1"/>
    <col min="20" max="16384" width="9" style="3"/>
  </cols>
  <sheetData>
    <row r="1" spans="1:19" ht="30.75">
      <c r="A1" s="46" t="s">
        <v>41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19" ht="18.75">
      <c r="Q2" s="56" t="s">
        <v>34</v>
      </c>
      <c r="R2" s="56"/>
      <c r="S2" s="56"/>
    </row>
    <row r="3" spans="1:19" ht="21">
      <c r="A3" s="53" t="s">
        <v>21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ht="21">
      <c r="A4" s="53" t="s">
        <v>22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19" ht="21">
      <c r="A5" s="53" t="s">
        <v>23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 ht="10.5" customHeight="1">
      <c r="A6" s="1"/>
      <c r="B6" s="1"/>
      <c r="C6" s="1"/>
      <c r="D6" s="1"/>
      <c r="E6" s="1"/>
      <c r="F6" s="1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4"/>
    </row>
    <row r="7" spans="1:19" s="5" customFormat="1" ht="18.75">
      <c r="A7" s="15" t="s">
        <v>0</v>
      </c>
      <c r="B7" s="15" t="s">
        <v>1</v>
      </c>
      <c r="C7" s="60" t="s">
        <v>2</v>
      </c>
      <c r="D7" s="61"/>
      <c r="E7" s="62"/>
      <c r="F7" s="15" t="s">
        <v>3</v>
      </c>
      <c r="G7" s="54" t="s">
        <v>4</v>
      </c>
      <c r="H7" s="54" t="s">
        <v>5</v>
      </c>
      <c r="I7" s="16" t="s">
        <v>6</v>
      </c>
      <c r="J7" s="16" t="s">
        <v>20</v>
      </c>
      <c r="K7" s="15" t="s">
        <v>7</v>
      </c>
      <c r="L7" s="43" t="s">
        <v>40</v>
      </c>
      <c r="M7" s="15" t="s">
        <v>40</v>
      </c>
      <c r="N7" s="16" t="s">
        <v>6</v>
      </c>
      <c r="O7" s="54" t="s">
        <v>18</v>
      </c>
      <c r="P7" s="16" t="s">
        <v>8</v>
      </c>
      <c r="Q7" s="16" t="s">
        <v>9</v>
      </c>
      <c r="R7" s="16" t="s">
        <v>10</v>
      </c>
      <c r="S7" s="54" t="s">
        <v>11</v>
      </c>
    </row>
    <row r="8" spans="1:19" s="5" customFormat="1" ht="18.75">
      <c r="A8" s="17" t="s">
        <v>12</v>
      </c>
      <c r="B8" s="17" t="s">
        <v>13</v>
      </c>
      <c r="C8" s="63"/>
      <c r="D8" s="64"/>
      <c r="E8" s="65"/>
      <c r="F8" s="17" t="s">
        <v>4</v>
      </c>
      <c r="G8" s="55"/>
      <c r="H8" s="55"/>
      <c r="I8" s="18" t="s">
        <v>63</v>
      </c>
      <c r="J8" s="18" t="s">
        <v>19</v>
      </c>
      <c r="K8" s="17" t="s">
        <v>14</v>
      </c>
      <c r="L8" s="44" t="s">
        <v>62</v>
      </c>
      <c r="M8" s="17" t="s">
        <v>35</v>
      </c>
      <c r="N8" s="18" t="s">
        <v>15</v>
      </c>
      <c r="O8" s="55"/>
      <c r="P8" s="18" t="s">
        <v>16</v>
      </c>
      <c r="Q8" s="18" t="s">
        <v>17</v>
      </c>
      <c r="R8" s="18" t="s">
        <v>17</v>
      </c>
      <c r="S8" s="55"/>
    </row>
    <row r="9" spans="1:19" ht="18.75">
      <c r="A9" s="19">
        <v>1</v>
      </c>
      <c r="B9" s="20" t="s">
        <v>24</v>
      </c>
      <c r="C9" s="42" t="s">
        <v>47</v>
      </c>
      <c r="D9" s="42" t="s">
        <v>49</v>
      </c>
      <c r="E9" s="42" t="s">
        <v>55</v>
      </c>
      <c r="F9" s="19">
        <v>21011</v>
      </c>
      <c r="G9" s="21" t="s">
        <v>25</v>
      </c>
      <c r="H9" s="20" t="s">
        <v>26</v>
      </c>
      <c r="I9" s="22">
        <v>38000</v>
      </c>
      <c r="J9" s="23">
        <f>IF(H9="ปฏิบัติงาน",29840,IF(H9="ปฏิบัติการ",38200,IF(H9="ชำนาญการ",61920,IF(H9="ชำนาญการพิเศษ",82920,IF(G9="อาจารย์",70200,IF(G9="ผู้ช่วยศาสตราจารย์",95800,IF(G9="รองศาสตราจารย์",113280,0)))))))</f>
        <v>38200</v>
      </c>
      <c r="K9" s="24">
        <v>1.95</v>
      </c>
      <c r="L9" s="24">
        <f>SUM(I9*K9/100)</f>
        <v>741</v>
      </c>
      <c r="M9" s="40">
        <f>O9-N9</f>
        <v>200</v>
      </c>
      <c r="N9" s="25">
        <f>IF(I9+O9&lt;=J9,0,(I9+O9)-J9)</f>
        <v>550</v>
      </c>
      <c r="O9" s="25">
        <f>ROUNDUP(I9*K9%,-1)</f>
        <v>750</v>
      </c>
      <c r="P9" s="26">
        <f>I9+M9</f>
        <v>38200</v>
      </c>
      <c r="Q9" s="27">
        <v>92.5</v>
      </c>
      <c r="R9" s="28" t="str">
        <f>IF(Q9="","",IF(Q9&lt;60,"ต้องปรับปรุง",IF(Q9&lt;70,"พอใช้",IF(Q9&lt;80,"ดี",IF(Q9&lt;90,"ดีมาก","ดีเด่น")))))</f>
        <v>ดีเด่น</v>
      </c>
      <c r="S9" s="20"/>
    </row>
    <row r="10" spans="1:19" ht="18.75">
      <c r="A10" s="19">
        <v>2</v>
      </c>
      <c r="B10" s="20" t="s">
        <v>27</v>
      </c>
      <c r="C10" s="42" t="s">
        <v>47</v>
      </c>
      <c r="D10" s="42" t="s">
        <v>50</v>
      </c>
      <c r="E10" s="42" t="s">
        <v>49</v>
      </c>
      <c r="F10" s="19">
        <v>23011</v>
      </c>
      <c r="G10" s="21" t="s">
        <v>32</v>
      </c>
      <c r="H10" s="20" t="s">
        <v>33</v>
      </c>
      <c r="I10" s="22">
        <v>60000</v>
      </c>
      <c r="J10" s="23">
        <f t="shared" ref="J10:J18" si="0">IF(H10="ปฏิบัติงาน",29840,IF(H10="ปฏิบัติการ",38200,IF(H10="ชำนาญการ",61920,IF(H10="ชำนาญการพิเศษ",82920,IF(G10="อาจารย์",70200,IF(G10="ผู้ช่วยศาสตราจารย์",95800,IF(G10="รองศาสตราจารย์",113280,0)))))))</f>
        <v>82920</v>
      </c>
      <c r="K10" s="24">
        <v>1.96</v>
      </c>
      <c r="L10" s="24">
        <f t="shared" ref="L10:L12" si="1">SUM(I10*K10/100)</f>
        <v>1176</v>
      </c>
      <c r="M10" s="40">
        <f>O10-N10</f>
        <v>1180</v>
      </c>
      <c r="N10" s="25">
        <f>IF(I10+O10&lt;=J10,0,(I10+O10)-J10)</f>
        <v>0</v>
      </c>
      <c r="O10" s="25">
        <f>ROUNDUP(I10*K10%,-1)</f>
        <v>1180</v>
      </c>
      <c r="P10" s="26">
        <f>I10+M10</f>
        <v>61180</v>
      </c>
      <c r="Q10" s="27">
        <v>92.5</v>
      </c>
      <c r="R10" s="28" t="str">
        <f t="shared" ref="R10:R18" si="2">IF(Q10="","",IF(Q10&lt;60,"ต้องปรับปรุง",IF(Q10&lt;70,"พอใช้",IF(Q10&lt;80,"ดี",IF(Q10&lt;90,"ดีมาก","ดีเด่น")))))</f>
        <v>ดีเด่น</v>
      </c>
      <c r="S10" s="20"/>
    </row>
    <row r="11" spans="1:19" ht="18.75">
      <c r="A11" s="19">
        <v>3</v>
      </c>
      <c r="B11" s="20" t="s">
        <v>29</v>
      </c>
      <c r="C11" s="42" t="s">
        <v>48</v>
      </c>
      <c r="D11" s="42" t="s">
        <v>51</v>
      </c>
      <c r="E11" s="42" t="s">
        <v>54</v>
      </c>
      <c r="F11" s="19">
        <v>21325</v>
      </c>
      <c r="G11" s="21" t="s">
        <v>28</v>
      </c>
      <c r="H11" s="20"/>
      <c r="I11" s="22">
        <v>40000</v>
      </c>
      <c r="J11" s="23">
        <f t="shared" si="0"/>
        <v>70200</v>
      </c>
      <c r="K11" s="29">
        <v>2.1</v>
      </c>
      <c r="L11" s="24">
        <f t="shared" si="1"/>
        <v>840</v>
      </c>
      <c r="M11" s="40">
        <f t="shared" ref="M11:M18" si="3">O11-N11</f>
        <v>840</v>
      </c>
      <c r="N11" s="25">
        <f>IF(I11+O11&lt;=J11,0,(I11+O11)-J11)</f>
        <v>0</v>
      </c>
      <c r="O11" s="25">
        <f>ROUNDUP(I11*K11%,-1)</f>
        <v>840</v>
      </c>
      <c r="P11" s="26">
        <f>I11+M11</f>
        <v>40840</v>
      </c>
      <c r="Q11" s="27">
        <v>87</v>
      </c>
      <c r="R11" s="28" t="str">
        <f t="shared" si="2"/>
        <v>ดีมาก</v>
      </c>
      <c r="S11" s="20"/>
    </row>
    <row r="12" spans="1:19" ht="18.75">
      <c r="A12" s="19">
        <v>4</v>
      </c>
      <c r="B12" s="20" t="s">
        <v>31</v>
      </c>
      <c r="C12" s="42" t="s">
        <v>47</v>
      </c>
      <c r="D12" s="42" t="s">
        <v>52</v>
      </c>
      <c r="E12" s="42" t="s">
        <v>53</v>
      </c>
      <c r="F12" s="19">
        <v>22000</v>
      </c>
      <c r="G12" s="21" t="s">
        <v>30</v>
      </c>
      <c r="H12" s="20"/>
      <c r="I12" s="22">
        <v>61000</v>
      </c>
      <c r="J12" s="23">
        <f t="shared" si="0"/>
        <v>95800</v>
      </c>
      <c r="K12" s="29">
        <v>1.91</v>
      </c>
      <c r="L12" s="24">
        <f t="shared" si="1"/>
        <v>1165.0999999999999</v>
      </c>
      <c r="M12" s="40">
        <f t="shared" si="3"/>
        <v>1170</v>
      </c>
      <c r="N12" s="25">
        <f>IF(I12+O12&lt;=J12,0,(I12+O12)-J12)</f>
        <v>0</v>
      </c>
      <c r="O12" s="25">
        <f>ROUNDUP(I12*K12%,-1)</f>
        <v>1170</v>
      </c>
      <c r="P12" s="26">
        <f>I12+M12</f>
        <v>62170</v>
      </c>
      <c r="Q12" s="27">
        <v>92.5</v>
      </c>
      <c r="R12" s="28" t="str">
        <f t="shared" si="2"/>
        <v>ดีเด่น</v>
      </c>
      <c r="S12" s="20"/>
    </row>
    <row r="13" spans="1:19" ht="37.5">
      <c r="A13" s="70">
        <v>5</v>
      </c>
      <c r="B13" s="66" t="s">
        <v>56</v>
      </c>
      <c r="C13" s="67" t="s">
        <v>47</v>
      </c>
      <c r="D13" s="68" t="s">
        <v>57</v>
      </c>
      <c r="E13" s="69" t="s">
        <v>58</v>
      </c>
      <c r="F13" s="70">
        <v>22200</v>
      </c>
      <c r="G13" s="71" t="s">
        <v>59</v>
      </c>
      <c r="H13" s="66" t="s">
        <v>26</v>
      </c>
      <c r="I13" s="72">
        <v>21300</v>
      </c>
      <c r="J13" s="73">
        <f t="shared" ref="J13" si="4">IF(H13="ปฏิบัติงาน",29840,IF(H13="ปฏิบัติการ",38200,IF(H13="ชำนาญการ",61920,IF(H13="ชำนาญการพิเศษ",82920,IF(G13="อาจารย์",70200,IF(G13="ผู้ช่วยศาสตราจารย์",95800,IF(G13="รองศาสตราจารย์",113280,0)))))))</f>
        <v>38200</v>
      </c>
      <c r="K13" s="74">
        <v>0</v>
      </c>
      <c r="L13" s="74"/>
      <c r="M13" s="75">
        <f t="shared" si="3"/>
        <v>0</v>
      </c>
      <c r="N13" s="76">
        <f>IF(I13+O13&lt;=J13,0,(I13+O13)-J13)</f>
        <v>0</v>
      </c>
      <c r="O13" s="76">
        <f>ROUNDUP(I13*K13%,-1)</f>
        <v>0</v>
      </c>
      <c r="P13" s="77">
        <f>I13+M13</f>
        <v>21300</v>
      </c>
      <c r="Q13" s="78">
        <v>80</v>
      </c>
      <c r="R13" s="70" t="str">
        <f t="shared" si="2"/>
        <v>ดีมาก</v>
      </c>
      <c r="S13" s="66" t="s">
        <v>60</v>
      </c>
    </row>
    <row r="14" spans="1:19" ht="18.75">
      <c r="A14" s="19"/>
      <c r="B14" s="20"/>
      <c r="C14" s="41"/>
      <c r="D14" s="41"/>
      <c r="E14" s="41"/>
      <c r="F14" s="19"/>
      <c r="G14" s="20"/>
      <c r="H14" s="20"/>
      <c r="I14" s="22"/>
      <c r="J14" s="23">
        <f t="shared" si="0"/>
        <v>0</v>
      </c>
      <c r="K14" s="20"/>
      <c r="L14" s="20"/>
      <c r="M14" s="40">
        <f t="shared" si="3"/>
        <v>0</v>
      </c>
      <c r="N14" s="25">
        <f>IF(I14+O14&lt;=J14,0,(I14+O14)-J14)</f>
        <v>0</v>
      </c>
      <c r="O14" s="25">
        <f>ROUNDUP(I14*K14%,-1)</f>
        <v>0</v>
      </c>
      <c r="P14" s="26">
        <f>I14+M14</f>
        <v>0</v>
      </c>
      <c r="Q14" s="28"/>
      <c r="R14" s="28" t="str">
        <f t="shared" si="2"/>
        <v/>
      </c>
      <c r="S14" s="20"/>
    </row>
    <row r="15" spans="1:19" ht="18.75">
      <c r="A15" s="19"/>
      <c r="B15" s="20"/>
      <c r="C15" s="41"/>
      <c r="D15" s="41"/>
      <c r="E15" s="41"/>
      <c r="F15" s="19"/>
      <c r="G15" s="20"/>
      <c r="H15" s="20"/>
      <c r="I15" s="30"/>
      <c r="J15" s="23">
        <f t="shared" si="0"/>
        <v>0</v>
      </c>
      <c r="K15" s="20"/>
      <c r="L15" s="20"/>
      <c r="M15" s="40">
        <f t="shared" si="3"/>
        <v>0</v>
      </c>
      <c r="N15" s="25">
        <f>IF(I15+O15&lt;=J15,0,(I15+O15)-J15)</f>
        <v>0</v>
      </c>
      <c r="O15" s="25">
        <f>ROUNDUP(I15*K15%,-1)</f>
        <v>0</v>
      </c>
      <c r="P15" s="26">
        <f>I15+M15</f>
        <v>0</v>
      </c>
      <c r="Q15" s="28"/>
      <c r="R15" s="28" t="str">
        <f t="shared" si="2"/>
        <v/>
      </c>
      <c r="S15" s="20"/>
    </row>
    <row r="16" spans="1:19" ht="18.75">
      <c r="A16" s="19"/>
      <c r="B16" s="20"/>
      <c r="C16" s="41"/>
      <c r="D16" s="41"/>
      <c r="E16" s="41"/>
      <c r="F16" s="19"/>
      <c r="G16" s="20"/>
      <c r="H16" s="20"/>
      <c r="I16" s="30"/>
      <c r="J16" s="23">
        <f t="shared" si="0"/>
        <v>0</v>
      </c>
      <c r="K16" s="20"/>
      <c r="L16" s="20"/>
      <c r="M16" s="40">
        <f t="shared" si="3"/>
        <v>0</v>
      </c>
      <c r="N16" s="25">
        <f>IF(I16+O16&lt;=J16,0,(I16+O16)-J16)</f>
        <v>0</v>
      </c>
      <c r="O16" s="25">
        <f>ROUNDUP(I16*K16%,-1)</f>
        <v>0</v>
      </c>
      <c r="P16" s="26">
        <f>I16+M16</f>
        <v>0</v>
      </c>
      <c r="Q16" s="28"/>
      <c r="R16" s="28" t="str">
        <f t="shared" si="2"/>
        <v/>
      </c>
      <c r="S16" s="20"/>
    </row>
    <row r="17" spans="1:19" ht="18.75">
      <c r="A17" s="19"/>
      <c r="B17" s="20"/>
      <c r="C17" s="41"/>
      <c r="D17" s="41"/>
      <c r="E17" s="41"/>
      <c r="F17" s="19"/>
      <c r="G17" s="20"/>
      <c r="H17" s="20"/>
      <c r="I17" s="30"/>
      <c r="J17" s="23">
        <f t="shared" si="0"/>
        <v>0</v>
      </c>
      <c r="K17" s="20"/>
      <c r="L17" s="20"/>
      <c r="M17" s="40">
        <f t="shared" si="3"/>
        <v>0</v>
      </c>
      <c r="N17" s="25">
        <f>IF(I17+O17&lt;=J17,0,(I17+O17)-J17)</f>
        <v>0</v>
      </c>
      <c r="O17" s="25">
        <f>ROUNDUP(I17*K17%,-1)</f>
        <v>0</v>
      </c>
      <c r="P17" s="26">
        <f>I17+M17</f>
        <v>0</v>
      </c>
      <c r="Q17" s="28"/>
      <c r="R17" s="28" t="str">
        <f t="shared" si="2"/>
        <v/>
      </c>
      <c r="S17" s="20"/>
    </row>
    <row r="18" spans="1:19" ht="18.75">
      <c r="A18" s="19"/>
      <c r="B18" s="20"/>
      <c r="C18" s="41"/>
      <c r="D18" s="41"/>
      <c r="E18" s="41"/>
      <c r="F18" s="19"/>
      <c r="G18" s="20"/>
      <c r="H18" s="20"/>
      <c r="I18" s="30"/>
      <c r="J18" s="23">
        <f t="shared" si="0"/>
        <v>0</v>
      </c>
      <c r="K18" s="20"/>
      <c r="L18" s="20"/>
      <c r="M18" s="40">
        <f t="shared" si="3"/>
        <v>0</v>
      </c>
      <c r="N18" s="25">
        <f>IF(I18+O18&lt;=J18,0,(I18+O18)-J18)</f>
        <v>0</v>
      </c>
      <c r="O18" s="25">
        <f>ROUNDUP(I18*K18%,-1)</f>
        <v>0</v>
      </c>
      <c r="P18" s="26">
        <f>I18+M18</f>
        <v>0</v>
      </c>
      <c r="Q18" s="28"/>
      <c r="R18" s="28" t="str">
        <f t="shared" si="2"/>
        <v/>
      </c>
      <c r="S18" s="20"/>
    </row>
    <row r="19" spans="1:19" ht="18.75">
      <c r="A19" s="48" t="s">
        <v>61</v>
      </c>
      <c r="B19" s="49"/>
      <c r="C19" s="49"/>
      <c r="D19" s="49"/>
      <c r="E19" s="49"/>
      <c r="F19" s="49"/>
      <c r="G19" s="49"/>
      <c r="H19" s="50"/>
      <c r="I19" s="45">
        <f>SUM(I9:I18)</f>
        <v>220300</v>
      </c>
      <c r="J19" s="57" t="s">
        <v>39</v>
      </c>
      <c r="K19" s="58"/>
      <c r="L19" s="58"/>
      <c r="M19" s="58"/>
      <c r="N19" s="59"/>
      <c r="O19" s="31">
        <f>SUM(O9:O18)</f>
        <v>3940</v>
      </c>
      <c r="P19" s="32"/>
      <c r="Q19" s="33"/>
      <c r="R19" s="34"/>
      <c r="S19" s="35"/>
    </row>
    <row r="20" spans="1:19" ht="19.5" thickBot="1">
      <c r="A20" s="36"/>
      <c r="B20" s="36"/>
      <c r="C20" s="36"/>
      <c r="D20" s="36"/>
      <c r="E20" s="36"/>
      <c r="F20" s="36"/>
      <c r="G20" s="51" t="s">
        <v>42</v>
      </c>
      <c r="H20" s="52"/>
      <c r="I20" s="37">
        <f>SUM(I19*1.915%)</f>
        <v>4218.7449999999999</v>
      </c>
      <c r="J20" s="36"/>
      <c r="K20" s="36"/>
      <c r="L20" s="36"/>
      <c r="M20" s="51" t="s">
        <v>43</v>
      </c>
      <c r="N20" s="52"/>
      <c r="O20" s="38">
        <f>I20-O19</f>
        <v>278.74499999999989</v>
      </c>
      <c r="P20" s="36"/>
      <c r="Q20" s="36"/>
      <c r="R20" s="36"/>
      <c r="S20" s="39"/>
    </row>
    <row r="21" spans="1:19" ht="18" thickTop="1"/>
    <row r="25" spans="1:19" s="8" customFormat="1" ht="18" customHeight="1">
      <c r="A25" s="6"/>
      <c r="B25" s="6"/>
      <c r="C25" s="6"/>
      <c r="D25" s="6"/>
      <c r="E25" s="7"/>
      <c r="F25" s="7" t="s">
        <v>44</v>
      </c>
      <c r="J25" s="9"/>
      <c r="K25" s="9"/>
      <c r="L25" s="9"/>
      <c r="M25" s="10"/>
      <c r="N25" s="11" t="s">
        <v>36</v>
      </c>
      <c r="O25" s="12"/>
      <c r="P25" s="12"/>
    </row>
    <row r="26" spans="1:19" s="8" customFormat="1" ht="18" customHeight="1">
      <c r="A26" s="12"/>
      <c r="B26" s="12"/>
      <c r="C26" s="12"/>
      <c r="D26" s="12"/>
      <c r="E26" s="13"/>
      <c r="F26" s="13" t="s">
        <v>45</v>
      </c>
      <c r="I26" s="14"/>
      <c r="J26" s="14"/>
      <c r="K26" s="14"/>
      <c r="L26" s="14"/>
      <c r="M26" s="14"/>
      <c r="N26" s="11" t="s">
        <v>37</v>
      </c>
    </row>
    <row r="27" spans="1:19" s="8" customFormat="1" ht="18" customHeight="1">
      <c r="E27" s="13"/>
      <c r="F27" s="13" t="s">
        <v>46</v>
      </c>
      <c r="N27" s="11" t="s">
        <v>38</v>
      </c>
    </row>
  </sheetData>
  <mergeCells count="14">
    <mergeCell ref="A1:S1"/>
    <mergeCell ref="A19:H19"/>
    <mergeCell ref="G20:H20"/>
    <mergeCell ref="A3:S3"/>
    <mergeCell ref="A4:S4"/>
    <mergeCell ref="G7:G8"/>
    <mergeCell ref="H7:H8"/>
    <mergeCell ref="O7:O8"/>
    <mergeCell ref="S7:S8"/>
    <mergeCell ref="A5:S5"/>
    <mergeCell ref="Q2:S2"/>
    <mergeCell ref="M20:N20"/>
    <mergeCell ref="J19:N19"/>
    <mergeCell ref="C7:E8"/>
  </mergeCells>
  <printOptions horizontalCentered="1"/>
  <pageMargins left="0" right="0" top="0.47244094488188981" bottom="0.27559055118110237" header="0.31496062992125984" footer="0.31496062992125984"/>
  <pageSetup paperSize="9" scale="7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ตารางสูตร</vt:lpstr>
      <vt:lpstr>ตารางสูตร!Print_Titles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เรณู เหมือนเอี่ยม</cp:lastModifiedBy>
  <cp:lastPrinted>2025-03-12T04:07:40Z</cp:lastPrinted>
  <dcterms:created xsi:type="dcterms:W3CDTF">2016-11-19T04:15:59Z</dcterms:created>
  <dcterms:modified xsi:type="dcterms:W3CDTF">2026-04-01T07:22:04Z</dcterms:modified>
</cp:coreProperties>
</file>